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24226"/>
  <mc:AlternateContent xmlns:mc="http://schemas.openxmlformats.org/markup-compatibility/2006">
    <mc:Choice Requires="x15">
      <x15ac:absPath xmlns:x15ac="http://schemas.microsoft.com/office/spreadsheetml/2010/11/ac" url="C:\Users\frewed0621\Work Folders\Desktop\Profitulator\"/>
    </mc:Choice>
  </mc:AlternateContent>
  <xr:revisionPtr revIDLastSave="0" documentId="13_ncr:1_{45335F02-3C3A-4EE7-9471-18C00C337FF0}" xr6:coauthVersionLast="47" xr6:coauthVersionMax="47" xr10:uidLastSave="{00000000-0000-0000-0000-000000000000}"/>
  <bookViews>
    <workbookView xWindow="-120" yWindow="-120" windowWidth="29040" windowHeight="15840" xr2:uid="{00000000-000D-0000-FFFF-FFFF00000000}"/>
  </bookViews>
  <sheets>
    <sheet name="SEK-original" sheetId="2"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3" i="2" l="1" a="1"/>
  <c r="J43" i="2" s="1"/>
  <c r="M42" i="2" s="1"/>
  <c r="F40" i="2"/>
  <c r="C40" i="2"/>
  <c r="J16" i="2"/>
  <c r="J4" i="2" l="1"/>
  <c r="J2" i="2"/>
  <c r="J6" i="2"/>
  <c r="F14" i="2" l="1"/>
  <c r="F20" i="2"/>
  <c r="F18" i="2"/>
  <c r="F16" i="2"/>
  <c r="C4" i="2"/>
  <c r="F12" i="2"/>
  <c r="C12" i="2"/>
  <c r="F2" i="2"/>
  <c r="C2" i="2"/>
  <c r="F6" i="2"/>
  <c r="C6" i="2"/>
  <c r="F4" i="2"/>
  <c r="F34" i="2"/>
  <c r="F28" i="2"/>
  <c r="F24" i="2"/>
  <c r="F22" i="2"/>
  <c r="F37" i="2" l="1"/>
  <c r="F41" i="2" s="1"/>
  <c r="C37" i="2"/>
  <c r="C41" i="2" s="1"/>
  <c r="C44" i="2" l="1"/>
  <c r="F46" i="2" s="1"/>
  <c r="J44" i="2"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1"/>
        </ext>
      </extLst>
    </bk>
  </futureMetadata>
  <cellMetadata count="1">
    <bk>
      <rc t="1" v="0"/>
    </bk>
  </cellMetadata>
  <valueMetadata count="1">
    <bk>
      <rc t="2" v="0"/>
    </bk>
  </valueMetadata>
</metadata>
</file>

<file path=xl/sharedStrings.xml><?xml version="1.0" encoding="utf-8"?>
<sst xmlns="http://schemas.openxmlformats.org/spreadsheetml/2006/main" count="83" uniqueCount="64">
  <si>
    <t>#</t>
  </si>
  <si>
    <t>cost</t>
  </si>
  <si>
    <t>comment</t>
  </si>
  <si>
    <t>Variable</t>
  </si>
  <si>
    <t xml:space="preserve">setup time press </t>
  </si>
  <si>
    <t>start production order in the MRP and CAQ System</t>
  </si>
  <si>
    <t>produce sheet metal part with nut</t>
  </si>
  <si>
    <t>produce sheet metal part without nut, but with the hole for the welding nuts</t>
  </si>
  <si>
    <t xml:space="preserve">Even if you do not place the self piercing nut in the progressive dies, you have to have the space for toolings which make the holes for the welding nuts. Also you need the punches and dies to make the holes. </t>
  </si>
  <si>
    <t>quality check during production</t>
  </si>
  <si>
    <t xml:space="preserve">effort is considered in the whole machine efficiency factor </t>
  </si>
  <si>
    <t>driving time to / from storage in min.</t>
  </si>
  <si>
    <t>deposting of the produced parts</t>
  </si>
  <si>
    <t>labour cost included in the machine hour rate</t>
  </si>
  <si>
    <t>time to store and restore in min.</t>
  </si>
  <si>
    <t>close production order in the MRP and CAQ system</t>
  </si>
  <si>
    <t>cycle time press in pcs./min</t>
  </si>
  <si>
    <t>transport to the next operation</t>
  </si>
  <si>
    <t>storage of the sheet metal part</t>
  </si>
  <si>
    <t>number of pieces per year</t>
  </si>
  <si>
    <t>remove from storage</t>
  </si>
  <si>
    <t>number of pieces per production lot</t>
  </si>
  <si>
    <t>transport to the welding machine</t>
  </si>
  <si>
    <t>number of pieces per box</t>
  </si>
  <si>
    <t>efficiency rate press with nut in %</t>
  </si>
  <si>
    <t>setup welding machine</t>
  </si>
  <si>
    <t>process - scrap is not considered in the calculation, due to the big spreading based on the raw material usage for the sheet metal part</t>
  </si>
  <si>
    <t>efficiency rate press without nut in %</t>
  </si>
  <si>
    <t>manual or automatic feeding of the sheet metal parts to the welding machine</t>
  </si>
  <si>
    <t>efficiency rate welding machine in %</t>
  </si>
  <si>
    <t xml:space="preserve">welding nuts:  need bigger tolerances, have high energie consumption, welding residues, need for suction devices... </t>
  </si>
  <si>
    <t>setup time welding machine incl. fine tuning in h</t>
  </si>
  <si>
    <t>setup time press incl. fine tuning without nut in h</t>
  </si>
  <si>
    <t xml:space="preserve">setup time press incl. fine tuning with nut in h </t>
  </si>
  <si>
    <t>time to start / close production order in the MRP and CAQ System in min</t>
  </si>
  <si>
    <t>same effort for production with and without nut</t>
  </si>
  <si>
    <t>number of nuts / sheet metal part</t>
  </si>
  <si>
    <t>processcost / lot</t>
  </si>
  <si>
    <t>scrap for setup welding operation</t>
  </si>
  <si>
    <t>cost for nuts</t>
  </si>
  <si>
    <t>total cost per lot</t>
  </si>
  <si>
    <t>savings per lot:</t>
  </si>
  <si>
    <t>savings per part:</t>
  </si>
  <si>
    <t>cycle time for finished part in welding machine in pcs./min</t>
  </si>
  <si>
    <t>Production steps with Pierce Nut</t>
  </si>
  <si>
    <t xml:space="preserve">Cost assosiated with </t>
  </si>
  <si>
    <t>Production steps with Weld Nut</t>
  </si>
  <si>
    <t>M6</t>
  </si>
  <si>
    <t>M8</t>
  </si>
  <si>
    <t>M10</t>
  </si>
  <si>
    <t>Type of Nut</t>
  </si>
  <si>
    <t>Number of nuts used per year</t>
  </si>
  <si>
    <t>machine hour rate forklift incl. Operator</t>
  </si>
  <si>
    <t xml:space="preserve">machine hour rate welding machine incl. operator, suction device, welding electrodes </t>
  </si>
  <si>
    <t>weld nuts</t>
  </si>
  <si>
    <t>SEK or Euro</t>
  </si>
  <si>
    <t>SEK</t>
  </si>
  <si>
    <t>EURO</t>
  </si>
  <si>
    <t xml:space="preserve">machine hour rate press, incl. Operator </t>
  </si>
  <si>
    <t>10 production steps with no value  in comparision.</t>
  </si>
  <si>
    <t xml:space="preserve">total savings / year </t>
  </si>
  <si>
    <t>EUR</t>
  </si>
  <si>
    <t>Input  here</t>
  </si>
  <si>
    <t>cost of welding nut / piece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</si>
</sst>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_ ;\-#,##0.00\ "/>
    <numFmt numFmtId="166" formatCode="0.0"/>
    <numFmt numFmtId="167" formatCode=";;;"/>
  </numFmts>
  <fonts count="9" x14ac:knownFonts="1">
    <font>
      <sz val="10"/>
      <name val="Arial"/>
    </font>
    <font>
      <sz val="8"/>
      <name val="Arial"/>
    </font>
    <font>
      <b/>
      <sz val="8"/>
      <name val="Arial"/>
      <family val="2"/>
    </font>
    <font>
      <sz val="8"/>
      <name val="Arial"/>
      <family val="2"/>
    </font>
    <font>
      <sz val="8"/>
      <color theme="0"/>
      <name val="Arial"/>
      <family val="2"/>
    </font>
    <font>
      <b/>
      <sz val="8"/>
      <color theme="0"/>
      <name val="Arial"/>
      <family val="2"/>
    </font>
    <font>
      <b/>
      <sz val="16"/>
      <name val="Arial"/>
      <family val="2"/>
    </font>
    <font>
      <sz val="8"/>
      <color theme="1"/>
      <name val="Arial"/>
      <family val="2"/>
    </font>
    <font>
      <b/>
      <sz val="8"/>
      <color theme="1"/>
      <name val="Arial"/>
      <family val="2"/>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6" tint="0.79998168889431442"/>
        <bgColor indexed="64"/>
      </patternFill>
    </fill>
  </fills>
  <borders count="8">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88">
    <xf numFmtId="0" fontId="0" fillId="0" borderId="0" xfId="0"/>
    <xf numFmtId="0" fontId="3" fillId="2" borderId="0" xfId="0" applyFont="1" applyFill="1" applyAlignment="1" applyProtection="1">
      <alignment vertical="top" wrapText="1"/>
      <protection locked="0"/>
    </xf>
    <xf numFmtId="0" fontId="2" fillId="3" borderId="0" xfId="0" applyFont="1" applyFill="1" applyAlignment="1" applyProtection="1">
      <alignment horizontal="center" vertical="center" wrapText="1"/>
      <protection locked="0"/>
    </xf>
    <xf numFmtId="0" fontId="3" fillId="3" borderId="0" xfId="0" applyFont="1" applyFill="1" applyAlignment="1" applyProtection="1">
      <alignment vertical="top" wrapText="1"/>
      <protection locked="0"/>
    </xf>
    <xf numFmtId="0" fontId="3" fillId="3" borderId="0" xfId="0" applyFont="1" applyFill="1" applyAlignment="1" applyProtection="1">
      <alignment horizontal="center" vertical="top" wrapText="1"/>
      <protection locked="0"/>
    </xf>
    <xf numFmtId="0" fontId="3" fillId="2" borderId="0" xfId="0" applyFont="1" applyFill="1" applyAlignment="1" applyProtection="1">
      <alignment horizontal="center" vertical="top" wrapText="1"/>
      <protection locked="0"/>
    </xf>
    <xf numFmtId="4" fontId="3" fillId="2" borderId="0" xfId="0" applyNumberFormat="1" applyFont="1" applyFill="1" applyAlignment="1" applyProtection="1">
      <alignment horizontal="right" vertical="top" wrapText="1"/>
      <protection locked="0"/>
    </xf>
    <xf numFmtId="0" fontId="4" fillId="2" borderId="0" xfId="0" applyFont="1" applyFill="1" applyAlignment="1" applyProtection="1">
      <alignment vertical="top" wrapText="1"/>
      <protection locked="0"/>
    </xf>
    <xf numFmtId="0" fontId="5" fillId="2" borderId="0" xfId="0" applyFont="1" applyFill="1" applyAlignment="1" applyProtection="1">
      <alignment horizontal="center" vertical="center" wrapText="1"/>
      <protection locked="0"/>
    </xf>
    <xf numFmtId="0" fontId="3" fillId="2" borderId="0" xfId="0" applyFont="1" applyFill="1" applyAlignment="1" applyProtection="1">
      <alignment horizontal="center" vertical="center" wrapText="1"/>
      <protection locked="0"/>
    </xf>
    <xf numFmtId="0" fontId="4" fillId="2" borderId="0" xfId="0" applyFont="1" applyFill="1" applyAlignment="1" applyProtection="1">
      <alignment horizontal="center" vertical="center" wrapText="1"/>
      <protection locked="0"/>
    </xf>
    <xf numFmtId="0" fontId="5" fillId="2" borderId="0" xfId="0" applyFont="1" applyFill="1" applyAlignment="1" applyProtection="1">
      <alignment vertical="top" wrapText="1"/>
      <protection locked="0"/>
    </xf>
    <xf numFmtId="0" fontId="2" fillId="2" borderId="0" xfId="0" applyFont="1" applyFill="1" applyAlignment="1" applyProtection="1">
      <alignment vertical="top" wrapText="1"/>
      <protection locked="0"/>
    </xf>
    <xf numFmtId="0" fontId="3" fillId="2" borderId="0" xfId="0" applyFont="1" applyFill="1" applyAlignment="1" applyProtection="1">
      <alignment wrapText="1"/>
      <protection locked="0"/>
    </xf>
    <xf numFmtId="0" fontId="3" fillId="2" borderId="0" xfId="0" applyFont="1" applyFill="1" applyProtection="1">
      <protection locked="0"/>
    </xf>
    <xf numFmtId="0" fontId="3" fillId="2" borderId="0" xfId="0" applyFont="1" applyFill="1" applyAlignment="1" applyProtection="1">
      <alignment horizontal="center" vertical="center"/>
      <protection locked="0"/>
    </xf>
    <xf numFmtId="0" fontId="2" fillId="2" borderId="0" xfId="0" applyFont="1" applyFill="1" applyAlignment="1" applyProtection="1">
      <alignment wrapText="1"/>
      <protection locked="0"/>
    </xf>
    <xf numFmtId="0" fontId="2" fillId="2" borderId="0" xfId="0" applyFont="1" applyFill="1" applyProtection="1">
      <protection locked="0"/>
    </xf>
    <xf numFmtId="2" fontId="3" fillId="2" borderId="0" xfId="0" applyNumberFormat="1" applyFont="1" applyFill="1" applyAlignment="1" applyProtection="1">
      <alignment vertical="top" wrapText="1"/>
      <protection locked="0"/>
    </xf>
    <xf numFmtId="164" fontId="3" fillId="2" borderId="0" xfId="0" applyNumberFormat="1" applyFont="1" applyFill="1" applyAlignment="1" applyProtection="1">
      <alignment vertical="top" wrapText="1"/>
      <protection locked="0"/>
    </xf>
    <xf numFmtId="0" fontId="3" fillId="3" borderId="0" xfId="0" applyFont="1" applyFill="1" applyAlignment="1" applyProtection="1">
      <alignment horizontal="center" vertical="center" wrapText="1"/>
      <protection locked="0"/>
    </xf>
    <xf numFmtId="0" fontId="3" fillId="3" borderId="0" xfId="0" applyFont="1" applyFill="1" applyAlignment="1" applyProtection="1">
      <alignment horizontal="left" vertical="center" wrapText="1"/>
      <protection locked="0"/>
    </xf>
    <xf numFmtId="164" fontId="3" fillId="3" borderId="0" xfId="0" applyNumberFormat="1" applyFont="1" applyFill="1" applyAlignment="1" applyProtection="1">
      <alignment horizontal="right" vertical="center" wrapText="1"/>
      <protection hidden="1"/>
    </xf>
    <xf numFmtId="164" fontId="3" fillId="3" borderId="0" xfId="0" applyNumberFormat="1" applyFont="1" applyFill="1" applyAlignment="1" applyProtection="1">
      <alignment horizontal="right" vertical="top" wrapText="1"/>
      <protection hidden="1"/>
    </xf>
    <xf numFmtId="0" fontId="2" fillId="4" borderId="0" xfId="0" applyFont="1" applyFill="1" applyAlignment="1" applyProtection="1">
      <alignment horizontal="center" vertical="center" wrapText="1"/>
      <protection locked="0"/>
    </xf>
    <xf numFmtId="0" fontId="3" fillId="4" borderId="0" xfId="0" applyFont="1" applyFill="1" applyAlignment="1" applyProtection="1">
      <alignment horizontal="center" vertical="center" wrapText="1"/>
      <protection locked="0"/>
    </xf>
    <xf numFmtId="0" fontId="3" fillId="4" borderId="0" xfId="0" applyFont="1" applyFill="1" applyAlignment="1" applyProtection="1">
      <alignment horizontal="left" vertical="center" wrapText="1"/>
      <protection locked="0"/>
    </xf>
    <xf numFmtId="164" fontId="3" fillId="4" borderId="0" xfId="0" applyNumberFormat="1" applyFont="1" applyFill="1" applyAlignment="1" applyProtection="1">
      <alignment horizontal="right" vertical="center" wrapText="1"/>
      <protection hidden="1"/>
    </xf>
    <xf numFmtId="0" fontId="3" fillId="4" borderId="0" xfId="0" applyFont="1" applyFill="1" applyAlignment="1" applyProtection="1">
      <alignment horizontal="center" vertical="top" wrapText="1"/>
      <protection locked="0"/>
    </xf>
    <xf numFmtId="0" fontId="3" fillId="4" borderId="0" xfId="0" applyFont="1" applyFill="1" applyAlignment="1" applyProtection="1">
      <alignment vertical="top" wrapText="1"/>
      <protection locked="0"/>
    </xf>
    <xf numFmtId="164" fontId="3" fillId="4" borderId="0" xfId="0" applyNumberFormat="1" applyFont="1" applyFill="1" applyAlignment="1" applyProtection="1">
      <alignment horizontal="right" vertical="top" wrapText="1"/>
      <protection hidden="1"/>
    </xf>
    <xf numFmtId="3" fontId="3" fillId="3" borderId="0" xfId="0" applyNumberFormat="1" applyFont="1" applyFill="1" applyAlignment="1" applyProtection="1">
      <alignment vertical="top" wrapText="1"/>
      <protection hidden="1"/>
    </xf>
    <xf numFmtId="0" fontId="3" fillId="2" borderId="1" xfId="0" applyFont="1" applyFill="1" applyBorder="1" applyAlignment="1" applyProtection="1">
      <alignment vertical="top" wrapText="1"/>
      <protection locked="0"/>
    </xf>
    <xf numFmtId="0" fontId="3" fillId="2" borderId="3" xfId="0" applyFont="1" applyFill="1" applyBorder="1" applyAlignment="1" applyProtection="1">
      <alignment vertical="top" wrapText="1"/>
      <protection locked="0"/>
    </xf>
    <xf numFmtId="0" fontId="2" fillId="2" borderId="3" xfId="0" applyFont="1" applyFill="1" applyBorder="1" applyAlignment="1" applyProtection="1">
      <alignment vertical="top" wrapText="1"/>
      <protection locked="0"/>
    </xf>
    <xf numFmtId="0" fontId="2" fillId="3" borderId="5" xfId="0" applyFont="1" applyFill="1" applyBorder="1" applyAlignment="1" applyProtection="1">
      <alignment horizontal="center" vertical="center" wrapText="1"/>
      <protection locked="0"/>
    </xf>
    <xf numFmtId="4" fontId="2" fillId="3" borderId="5" xfId="0" applyNumberFormat="1" applyFont="1" applyFill="1" applyBorder="1" applyAlignment="1" applyProtection="1">
      <alignment horizontal="center" vertical="center" wrapText="1"/>
      <protection locked="0"/>
    </xf>
    <xf numFmtId="0" fontId="2" fillId="4" borderId="5" xfId="0" applyFont="1" applyFill="1" applyBorder="1" applyAlignment="1" applyProtection="1">
      <alignment horizontal="center" vertical="center" wrapText="1"/>
      <protection locked="0"/>
    </xf>
    <xf numFmtId="4" fontId="2" fillId="4" borderId="5" xfId="0" applyNumberFormat="1" applyFont="1" applyFill="1" applyBorder="1" applyAlignment="1" applyProtection="1">
      <alignment horizontal="center" vertical="center" wrapText="1"/>
      <protection locked="0"/>
    </xf>
    <xf numFmtId="0" fontId="5" fillId="2" borderId="5" xfId="0" applyFont="1" applyFill="1" applyBorder="1" applyAlignment="1" applyProtection="1">
      <alignment horizontal="center" vertical="center" wrapText="1"/>
      <protection locked="0"/>
    </xf>
    <xf numFmtId="0" fontId="3" fillId="2" borderId="5" xfId="0" applyFont="1" applyFill="1" applyBorder="1" applyAlignment="1" applyProtection="1">
      <alignment horizontal="center" vertical="center" wrapText="1"/>
      <protection locked="0"/>
    </xf>
    <xf numFmtId="166" fontId="3" fillId="3" borderId="0" xfId="0" applyNumberFormat="1" applyFont="1" applyFill="1" applyAlignment="1" applyProtection="1">
      <alignment horizontal="right" vertical="top" wrapText="1"/>
      <protection hidden="1"/>
    </xf>
    <xf numFmtId="0" fontId="3" fillId="5" borderId="2" xfId="0" applyFont="1" applyFill="1" applyBorder="1" applyAlignment="1" applyProtection="1">
      <alignment horizontal="center" vertical="top" wrapText="1"/>
      <protection locked="0"/>
    </xf>
    <xf numFmtId="4" fontId="3" fillId="3" borderId="0" xfId="0" applyNumberFormat="1" applyFont="1" applyFill="1" applyAlignment="1" applyProtection="1">
      <alignment horizontal="right" vertical="top" wrapText="1"/>
      <protection hidden="1"/>
    </xf>
    <xf numFmtId="0" fontId="3" fillId="3" borderId="0" xfId="0" applyFont="1" applyFill="1" applyAlignment="1" applyProtection="1">
      <alignment vertical="top" wrapText="1"/>
      <protection hidden="1"/>
    </xf>
    <xf numFmtId="3" fontId="3" fillId="3" borderId="0" xfId="0" applyNumberFormat="1" applyFont="1" applyFill="1" applyAlignment="1" applyProtection="1">
      <alignment horizontal="right" vertical="top" wrapText="1"/>
      <protection hidden="1"/>
    </xf>
    <xf numFmtId="164" fontId="2" fillId="4" borderId="0" xfId="0" applyNumberFormat="1" applyFont="1" applyFill="1" applyAlignment="1" applyProtection="1">
      <alignment horizontal="center" vertical="center" wrapText="1"/>
      <protection hidden="1"/>
    </xf>
    <xf numFmtId="4" fontId="3" fillId="4" borderId="0" xfId="0" applyNumberFormat="1" applyFont="1" applyFill="1" applyAlignment="1" applyProtection="1">
      <alignment horizontal="right" vertical="top" wrapText="1"/>
      <protection hidden="1"/>
    </xf>
    <xf numFmtId="164" fontId="2" fillId="3" borderId="0" xfId="0" applyNumberFormat="1" applyFont="1" applyFill="1" applyAlignment="1" applyProtection="1">
      <alignment horizontal="center" vertical="center" wrapText="1"/>
      <protection hidden="1"/>
    </xf>
    <xf numFmtId="4" fontId="3" fillId="5" borderId="4" xfId="0" applyNumberFormat="1" applyFont="1" applyFill="1" applyBorder="1" applyAlignment="1" applyProtection="1">
      <alignment horizontal="right" vertical="top" wrapText="1"/>
      <protection locked="0" hidden="1"/>
    </xf>
    <xf numFmtId="49" fontId="3" fillId="5" borderId="4" xfId="0" applyNumberFormat="1" applyFont="1" applyFill="1" applyBorder="1" applyAlignment="1" applyProtection="1">
      <alignment horizontal="right" vertical="top" wrapText="1"/>
      <protection locked="0" hidden="1"/>
    </xf>
    <xf numFmtId="3" fontId="3" fillId="5" borderId="4" xfId="0" applyNumberFormat="1" applyFont="1" applyFill="1" applyBorder="1" applyAlignment="1" applyProtection="1">
      <alignment horizontal="right" vertical="top" wrapText="1"/>
      <protection locked="0" hidden="1"/>
    </xf>
    <xf numFmtId="165" fontId="2" fillId="2" borderId="4" xfId="0" applyNumberFormat="1" applyFont="1" applyFill="1" applyBorder="1" applyAlignment="1" applyProtection="1">
      <alignment horizontal="right" vertical="top" wrapText="1"/>
      <protection hidden="1"/>
    </xf>
    <xf numFmtId="0" fontId="6" fillId="4" borderId="6" xfId="0" applyFont="1" applyFill="1" applyBorder="1" applyAlignment="1" applyProtection="1">
      <alignment vertical="top" wrapText="1"/>
      <protection locked="0"/>
    </xf>
    <xf numFmtId="3" fontId="6" fillId="4" borderId="7" xfId="0" applyNumberFormat="1" applyFont="1" applyFill="1" applyBorder="1" applyAlignment="1" applyProtection="1">
      <alignment horizontal="right" vertical="top" wrapText="1"/>
      <protection hidden="1"/>
    </xf>
    <xf numFmtId="167" fontId="2" fillId="2" borderId="0" xfId="0" applyNumberFormat="1" applyFont="1" applyFill="1" applyAlignment="1" applyProtection="1">
      <alignment vertical="top" wrapText="1"/>
      <protection hidden="1"/>
    </xf>
    <xf numFmtId="167" fontId="3" fillId="2" borderId="0" xfId="0" applyNumberFormat="1" applyFont="1" applyFill="1" applyAlignment="1" applyProtection="1">
      <alignment vertical="top" wrapText="1"/>
      <protection hidden="1"/>
    </xf>
    <xf numFmtId="0" fontId="3" fillId="2" borderId="0" xfId="0" applyFont="1" applyFill="1" applyAlignment="1" applyProtection="1">
      <alignment horizontal="center" vertical="top" wrapText="1"/>
      <protection hidden="1"/>
    </xf>
    <xf numFmtId="0" fontId="3" fillId="2" borderId="0" xfId="0" applyFont="1" applyFill="1" applyAlignment="1" applyProtection="1">
      <alignment vertical="top" wrapText="1"/>
      <protection hidden="1"/>
    </xf>
    <xf numFmtId="4" fontId="3" fillId="2" borderId="0" xfId="0" applyNumberFormat="1" applyFont="1" applyFill="1" applyAlignment="1" applyProtection="1">
      <alignment horizontal="right" vertical="top" wrapText="1"/>
      <protection hidden="1"/>
    </xf>
    <xf numFmtId="0" fontId="2" fillId="2" borderId="0" xfId="0" applyFont="1" applyFill="1" applyAlignment="1" applyProtection="1">
      <alignment horizontal="center" vertical="top" wrapText="1"/>
      <protection hidden="1"/>
    </xf>
    <xf numFmtId="0" fontId="7" fillId="2" borderId="0" xfId="0" applyFont="1" applyFill="1" applyAlignment="1" applyProtection="1">
      <alignment horizontal="center" vertical="top" wrapText="1"/>
      <protection locked="0"/>
    </xf>
    <xf numFmtId="0" fontId="7" fillId="2" borderId="0" xfId="0" applyFont="1" applyFill="1" applyAlignment="1" applyProtection="1">
      <alignment vertical="top" wrapText="1"/>
      <protection locked="0"/>
    </xf>
    <xf numFmtId="0" fontId="7" fillId="2" borderId="0" xfId="0" applyFont="1" applyFill="1" applyAlignment="1" applyProtection="1">
      <alignment wrapText="1"/>
      <protection locked="0"/>
    </xf>
    <xf numFmtId="0" fontId="7" fillId="2" borderId="0" xfId="0" applyFont="1" applyFill="1" applyAlignment="1" applyProtection="1">
      <alignment vertical="top" wrapText="1"/>
      <protection hidden="1"/>
    </xf>
    <xf numFmtId="0" fontId="7" fillId="2" borderId="0" xfId="0" applyFont="1" applyFill="1" applyAlignment="1" applyProtection="1">
      <alignment wrapText="1"/>
      <protection hidden="1"/>
    </xf>
    <xf numFmtId="167" fontId="7" fillId="2" borderId="0" xfId="0" applyNumberFormat="1" applyFont="1" applyFill="1" applyAlignment="1" applyProtection="1">
      <alignment horizontal="center" vertical="top" wrapText="1"/>
      <protection locked="0"/>
    </xf>
    <xf numFmtId="167" fontId="7" fillId="2" borderId="0" xfId="0" applyNumberFormat="1" applyFont="1" applyFill="1" applyAlignment="1" applyProtection="1">
      <alignment vertical="top" wrapText="1"/>
      <protection hidden="1"/>
    </xf>
    <xf numFmtId="167" fontId="7" fillId="2" borderId="0" xfId="0" applyNumberFormat="1" applyFont="1" applyFill="1" applyAlignment="1" applyProtection="1">
      <alignment wrapText="1"/>
      <protection hidden="1"/>
    </xf>
    <xf numFmtId="167" fontId="7" fillId="2" borderId="0" xfId="0" applyNumberFormat="1" applyFont="1" applyFill="1" applyProtection="1">
      <protection locked="0"/>
    </xf>
    <xf numFmtId="167" fontId="8" fillId="2" borderId="0" xfId="0" applyNumberFormat="1" applyFont="1" applyFill="1" applyAlignment="1" applyProtection="1">
      <alignment horizontal="center" vertical="top" wrapText="1"/>
      <protection locked="0"/>
    </xf>
    <xf numFmtId="167" fontId="8" fillId="2" borderId="0" xfId="0" applyNumberFormat="1" applyFont="1" applyFill="1" applyAlignment="1" applyProtection="1">
      <alignment vertical="top" wrapText="1"/>
      <protection hidden="1"/>
    </xf>
    <xf numFmtId="167" fontId="8" fillId="2" borderId="0" xfId="0" applyNumberFormat="1" applyFont="1" applyFill="1" applyAlignment="1" applyProtection="1">
      <alignment wrapText="1"/>
      <protection hidden="1"/>
    </xf>
    <xf numFmtId="0" fontId="8" fillId="2" borderId="0" xfId="0" applyFont="1" applyFill="1" applyAlignment="1" applyProtection="1">
      <alignment wrapText="1"/>
      <protection hidden="1"/>
    </xf>
    <xf numFmtId="0" fontId="8" fillId="2" borderId="0" xfId="0" applyFont="1" applyFill="1" applyAlignment="1" applyProtection="1">
      <alignment wrapText="1"/>
      <protection locked="0"/>
    </xf>
    <xf numFmtId="0" fontId="8" fillId="2" borderId="0" xfId="0" applyFont="1" applyFill="1" applyAlignment="1" applyProtection="1">
      <alignment vertical="top" wrapText="1"/>
      <protection locked="0"/>
    </xf>
    <xf numFmtId="0" fontId="8" fillId="2" borderId="0" xfId="0" applyFont="1" applyFill="1" applyAlignment="1" applyProtection="1">
      <alignment vertical="top" wrapText="1"/>
      <protection hidden="1"/>
    </xf>
    <xf numFmtId="167" fontId="3" fillId="2" borderId="0" xfId="0" applyNumberFormat="1" applyFont="1" applyFill="1" applyAlignment="1" applyProtection="1">
      <alignment horizontal="right" vertical="top" wrapText="1"/>
      <protection hidden="1"/>
    </xf>
    <xf numFmtId="167" fontId="3" fillId="2" borderId="0" xfId="0" applyNumberFormat="1" applyFont="1" applyFill="1" applyAlignment="1" applyProtection="1">
      <alignment horizontal="center" vertical="top" wrapText="1"/>
      <protection hidden="1"/>
    </xf>
    <xf numFmtId="167" fontId="3" fillId="2" borderId="0" xfId="0" applyNumberFormat="1" applyFont="1" applyFill="1" applyAlignment="1" applyProtection="1">
      <alignment horizontal="left" vertical="top" wrapText="1"/>
      <protection hidden="1"/>
    </xf>
    <xf numFmtId="167" fontId="2" fillId="2" borderId="0" xfId="0" applyNumberFormat="1" applyFont="1" applyFill="1" applyAlignment="1" applyProtection="1">
      <alignment horizontal="right" vertical="top" wrapText="1"/>
      <protection hidden="1"/>
    </xf>
    <xf numFmtId="167" fontId="2" fillId="2" borderId="0" xfId="0" applyNumberFormat="1" applyFont="1" applyFill="1" applyAlignment="1" applyProtection="1">
      <alignment horizontal="center" vertical="top" wrapText="1"/>
      <protection hidden="1"/>
    </xf>
    <xf numFmtId="167" fontId="2" fillId="2" borderId="0" xfId="0" applyNumberFormat="1" applyFont="1" applyFill="1" applyAlignment="1" applyProtection="1">
      <alignment horizontal="left" vertical="top" wrapText="1"/>
      <protection hidden="1"/>
    </xf>
    <xf numFmtId="167" fontId="2" fillId="2" borderId="0" xfId="0" applyNumberFormat="1" applyFont="1" applyFill="1" applyProtection="1">
      <protection hidden="1"/>
    </xf>
    <xf numFmtId="167" fontId="5" fillId="2" borderId="0" xfId="0" applyNumberFormat="1" applyFont="1" applyFill="1" applyAlignment="1" applyProtection="1">
      <alignment vertical="top" wrapText="1"/>
      <protection hidden="1"/>
    </xf>
    <xf numFmtId="167" fontId="4" fillId="2" borderId="0" xfId="0" applyNumberFormat="1" applyFont="1" applyFill="1" applyAlignment="1" applyProtection="1">
      <alignment horizontal="right" vertical="top" wrapText="1"/>
      <protection hidden="1"/>
    </xf>
    <xf numFmtId="167" fontId="4" fillId="2" borderId="0" xfId="0" applyNumberFormat="1" applyFont="1" applyFill="1" applyAlignment="1" applyProtection="1">
      <alignment horizontal="center" vertical="top" wrapText="1"/>
      <protection hidden="1"/>
    </xf>
    <xf numFmtId="167" fontId="4" fillId="2" borderId="0" xfId="0" applyNumberFormat="1" applyFont="1" applyFill="1" applyAlignment="1" applyProtection="1">
      <alignment vertical="top" wrapText="1"/>
      <protection hidden="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ichStyles" Target="richData/richStyles.xml"/><Relationship Id="rId13" Type="http://schemas.openxmlformats.org/officeDocument/2006/relationships/customXml" Target="../customXml/item1.xml"/><Relationship Id="rId3" Type="http://schemas.openxmlformats.org/officeDocument/2006/relationships/styles" Target="styles.xml"/><Relationship Id="rId7" Type="http://schemas.microsoft.com/office/2017/06/relationships/rdRichValueStructure" Target="richData/rdrichvaluestructure.xml"/><Relationship Id="rId12" Type="http://schemas.openxmlformats.org/officeDocument/2006/relationships/calcChain" Target="calcChain.xml"/><Relationship Id="rId17" Type="http://schemas.openxmlformats.org/officeDocument/2006/relationships/customXml" Target="../customXml/item5.xml"/><Relationship Id="rId2" Type="http://schemas.openxmlformats.org/officeDocument/2006/relationships/theme" Target="theme/theme1.xml"/><Relationship Id="rId16" Type="http://schemas.openxmlformats.org/officeDocument/2006/relationships/customXml" Target="../customXml/item4.xml"/><Relationship Id="rId1" Type="http://schemas.openxmlformats.org/officeDocument/2006/relationships/worksheet" Target="worksheets/sheet1.xml"/><Relationship Id="rId6" Type="http://schemas.microsoft.com/office/2017/06/relationships/rdRichValue" Target="richData/rdrichvalue.xml"/><Relationship Id="rId11" Type="http://schemas.microsoft.com/office/2017/06/relationships/rdRichValueTypes" Target="richData/rdRichValueTypes.xml"/><Relationship Id="rId5" Type="http://schemas.openxmlformats.org/officeDocument/2006/relationships/sheetMetadata" Target="metadata.xml"/><Relationship Id="rId15" Type="http://schemas.openxmlformats.org/officeDocument/2006/relationships/customXml" Target="../customXml/item3.xml"/><Relationship Id="rId10" Type="http://schemas.microsoft.com/office/2017/06/relationships/rdSupportingPropertyBag" Target="richData/rdsupportingpropertybag.xml"/><Relationship Id="rId4" Type="http://schemas.openxmlformats.org/officeDocument/2006/relationships/sharedStrings" Target="sharedStrings.xml"/><Relationship Id="rId9" Type="http://schemas.microsoft.com/office/2017/06/relationships/rdSupportingPropertyBagStructure" Target="richData/rdsupportingpropertybagstructure.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229184</xdr:colOff>
      <xdr:row>38</xdr:row>
      <xdr:rowOff>57928</xdr:rowOff>
    </xdr:from>
    <xdr:ext cx="1939787" cy="904875"/>
    <xdr:pic>
      <xdr:nvPicPr>
        <xdr:cNvPr id="1042" name="Bildobjekt 6">
          <a:extLst>
            <a:ext uri="{FF2B5EF4-FFF2-40B4-BE49-F238E27FC236}">
              <a16:creationId xmlns:a16="http://schemas.microsoft.com/office/drawing/2014/main" id="{8E71F094-E2A5-767A-935B-32762A1DAB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9184" y="6074229"/>
          <a:ext cx="1939787"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2">
  <rv s="0">
    <v>en-GB</v>
    <v>av91zr</v>
    <v>268435456</v>
    <v>1</v>
    <v>Powered by Refinitiv</v>
    <v>0</v>
    <v>EUR/SEK</v>
    <v>2</v>
    <v>3</v>
    <v>Finance</v>
    <v>4</v>
    <v>11.994</v>
    <v>10.673</v>
    <v>2.3E-3</v>
    <v>1.952E-4</v>
    <v>SEK</v>
    <v>EUR</v>
    <v>11.803800000000001</v>
    <v>Currency Pair</v>
    <v>45226.415393518517</v>
    <v>11.7781</v>
    <v>Euro/Swedish Krona FX Cross Rate</v>
    <v>11.775600000000001</v>
    <v>11.780099999999999</v>
    <v>11.782400000000001</v>
    <v>EURSEK</v>
    <v>EUR/SEK</v>
  </rv>
  <rv s="1">
    <v>0</v>
  </rv>
</rvData>
</file>

<file path=xl/richData/rdrichvaluestructure.xml><?xml version="1.0" encoding="utf-8"?>
<rvStructures xmlns="http://schemas.microsoft.com/office/spreadsheetml/2017/richdata" count="2">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From currency" t="s"/>
    <k n="High"/>
    <k n="Instrument type" t="s"/>
    <k n="Last trade time"/>
    <k n="Low"/>
    <k n="Name" t="s"/>
    <k n="Open"/>
    <k n="Previous close"/>
    <k n="Price"/>
    <k n="Ticker symbol" t="s"/>
    <k n="UniqueName" t="s"/>
  </s>
  <s t="_linkedentity">
    <k n="%cvi" t="r"/>
  </s>
</rvStructures>
</file>

<file path=xl/richData/rdsupportingpropertybag.xml><?xml version="1.0" encoding="utf-8"?>
<supportingPropertyBags xmlns="http://schemas.microsoft.com/office/spreadsheetml/2017/richdata2">
  <spbArrays count="1">
    <a count="27">
      <v t="s">%EntityServiceId</v>
      <v t="s">_Format</v>
      <v t="s">%IsRefreshable</v>
      <v t="s">%EntityCulture</v>
      <v t="s">%EntityId</v>
      <v t="s">_Icon</v>
      <v t="s">_Display</v>
      <v t="s">Name</v>
      <v t="s">Price</v>
      <v t="s">_SubLabel</v>
      <v t="s">Last trade time</v>
      <v t="s">Ticker symbol</v>
      <v t="s">Change</v>
      <v t="s">Change (%)</v>
      <v t="s">Currency</v>
      <v t="s">From currency</v>
      <v t="s">Previous close</v>
      <v t="s">Open</v>
      <v t="s">High</v>
      <v t="s">Low</v>
      <v t="s">52 week high</v>
      <v t="s">52 week low</v>
      <v t="s">Instrument type</v>
      <v t="s">_Flags</v>
      <v t="s">UniqueName</v>
      <v t="s">_DisplayString</v>
      <v t="s">%ProviderInfo</v>
    </a>
  </spbArrays>
  <spbData count="5">
    <spb s="0">
      <v>0</v>
      <v>Name</v>
    </spb>
    <spb s="1">
      <v>0</v>
      <v>0</v>
      <v>0</v>
    </spb>
    <spb s="2">
      <v>1</v>
      <v>1</v>
    </spb>
    <spb s="3">
      <v>1</v>
      <v>1</v>
      <v>2</v>
      <v>1</v>
      <v>1</v>
      <v>1</v>
      <v>3</v>
      <v>1</v>
      <v>1</v>
      <v>1</v>
      <v>4</v>
      <v>5</v>
    </spb>
    <spb s="4">
      <v>GMT</v>
    </spb>
  </spbData>
</supportingPropertyBags>
</file>

<file path=xl/richData/rdsupportingpropertybagstructure.xml><?xml version="1.0" encoding="utf-8"?>
<spbStructures xmlns="http://schemas.microsoft.com/office/spreadsheetml/2017/richdata2" count="5">
  <s>
    <k n="^Order" t="spba"/>
    <k n="TitleProperty" t="s"/>
  </s>
  <s>
    <k n="ShowInCardView" t="b"/>
    <k n="ShowInDotNotation" t="b"/>
    <k n="ShowInAutoComplete" t="b"/>
  </s>
  <s>
    <k n="UniqueName" t="spb"/>
    <k n="`%ProviderInfo" t="spb"/>
  </s>
  <s>
    <k n="Low" t="i"/>
    <k n="High" t="i"/>
    <k n="Name" t="i"/>
    <k n="Open" t="i"/>
    <k n="Price" t="i"/>
    <k n="Change" t="i"/>
    <k n="Change (%)" t="i"/>
    <k n="52 week low" t="i"/>
    <k n="52 week high" t="i"/>
    <k n="Previous close" t="i"/>
    <k n="Last trade time" t="i"/>
    <k n="`%EntityServiceId" t="i"/>
  </s>
  <s>
    <k n="Last trade time"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4">
    <x:dxf>
      <x:numFmt numFmtId="2" formatCode="0.00"/>
    </x:dxf>
    <x:dxf>
      <x:numFmt numFmtId="0" formatCode="General"/>
    </x:dxf>
    <x:dxf>
      <x:numFmt numFmtId="27" formatCode="yyyy/mm/dd\ hh:mm"/>
    </x:dxf>
    <x:dxf>
      <x:numFmt numFmtId="14" formatCode="0.00%"/>
    </x:dxf>
  </dxfs>
  <richProperties>
    <rPr n="NumberFormat" t="s"/>
    <rPr n="IsTitleField" t="b"/>
  </richProperties>
  <richStyles>
    <rSty dxfid="1">
      <rpv i="0">_-* #,##0.00 [$kr-sv-SE]_-;-* #,##0.00 [$kr-sv-SE]_-;_-* "-"?? [$kr-sv-SE]_-;_-@_-</rpv>
    </rSty>
    <rSty>
      <rpv i="1">1</rpv>
    </rSty>
    <rSty dxfid="3"/>
    <rSty dxfid="2"/>
    <rSty dxfid="0">
      <rpv i="0">0.00</rpv>
    </rSty>
  </richStyles>
</richStyleShee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86"/>
  <sheetViews>
    <sheetView showGridLines="0" showRowColHeaders="0" tabSelected="1" zoomScale="98" zoomScaleNormal="98" workbookViewId="0">
      <selection activeCell="L26" sqref="L26"/>
    </sheetView>
  </sheetViews>
  <sheetFormatPr defaultColWidth="11.42578125" defaultRowHeight="11.25" x14ac:dyDescent="0.2"/>
  <cols>
    <col min="1" max="1" width="3.42578125" style="5" customWidth="1"/>
    <col min="2" max="2" width="25.5703125" style="1" customWidth="1"/>
    <col min="3" max="3" width="11.5703125" style="6" customWidth="1"/>
    <col min="4" max="4" width="2.7109375" style="5" bestFit="1" customWidth="1"/>
    <col min="5" max="5" width="24.28515625" style="1" customWidth="1"/>
    <col min="6" max="6" width="8.7109375" style="6" bestFit="1" customWidth="1"/>
    <col min="7" max="7" width="57.42578125" style="1" hidden="1" customWidth="1"/>
    <col min="8" max="8" width="1" style="1" customWidth="1"/>
    <col min="9" max="9" width="37" style="1" bestFit="1" customWidth="1"/>
    <col min="10" max="10" width="19.5703125" style="1" customWidth="1"/>
    <col min="11" max="11" width="27.7109375" style="5" customWidth="1"/>
    <col min="12" max="12" width="16.5703125" style="1" customWidth="1"/>
    <col min="13" max="14" width="11.42578125" style="1"/>
    <col min="15" max="23" width="11.42578125" style="13"/>
    <col min="24" max="16384" width="11.42578125" style="14"/>
  </cols>
  <sheetData>
    <row r="1" spans="1:23" s="15" customFormat="1" ht="26.25" customHeight="1" thickBot="1" x14ac:dyDescent="0.25">
      <c r="A1" s="35" t="s">
        <v>0</v>
      </c>
      <c r="B1" s="35" t="s">
        <v>44</v>
      </c>
      <c r="C1" s="36" t="s">
        <v>1</v>
      </c>
      <c r="D1" s="37" t="s">
        <v>0</v>
      </c>
      <c r="E1" s="37" t="s">
        <v>46</v>
      </c>
      <c r="F1" s="38" t="s">
        <v>1</v>
      </c>
      <c r="G1" s="39" t="s">
        <v>2</v>
      </c>
      <c r="H1" s="40"/>
      <c r="I1" s="35" t="s">
        <v>45</v>
      </c>
      <c r="J1" s="35" t="s">
        <v>3</v>
      </c>
      <c r="K1" s="9"/>
      <c r="L1" s="9"/>
      <c r="M1" s="9"/>
      <c r="N1" s="9"/>
      <c r="O1" s="9"/>
      <c r="P1" s="9"/>
      <c r="Q1" s="9"/>
      <c r="R1" s="9"/>
      <c r="S1" s="9"/>
      <c r="T1" s="9"/>
      <c r="U1" s="9"/>
      <c r="V1" s="9"/>
      <c r="W1" s="9"/>
    </row>
    <row r="2" spans="1:23" s="15" customFormat="1" ht="14.25" customHeight="1" x14ac:dyDescent="0.2">
      <c r="A2" s="20">
        <v>1</v>
      </c>
      <c r="B2" s="21" t="s">
        <v>4</v>
      </c>
      <c r="C2" s="22">
        <f>J32*J2</f>
        <v>20000</v>
      </c>
      <c r="D2" s="25">
        <v>1</v>
      </c>
      <c r="E2" s="26" t="s">
        <v>4</v>
      </c>
      <c r="F2" s="27">
        <f>J30*J2</f>
        <v>16000</v>
      </c>
      <c r="G2" s="10"/>
      <c r="H2" s="9"/>
      <c r="I2" s="3" t="s">
        <v>58</v>
      </c>
      <c r="J2" s="41">
        <f>SUM(8000/VLOOKUP(J42,L41:M42,2,FALSE))</f>
        <v>8000</v>
      </c>
      <c r="K2" s="9"/>
      <c r="L2" s="9"/>
      <c r="M2" s="9"/>
      <c r="N2" s="9"/>
      <c r="O2" s="9"/>
      <c r="P2" s="9"/>
      <c r="Q2" s="9"/>
      <c r="R2" s="9"/>
      <c r="S2" s="9"/>
      <c r="T2" s="9"/>
      <c r="U2" s="9"/>
      <c r="V2" s="9"/>
      <c r="W2" s="9"/>
    </row>
    <row r="3" spans="1:23" s="15" customFormat="1" ht="2.25" customHeight="1" x14ac:dyDescent="0.2">
      <c r="A3" s="2"/>
      <c r="B3" s="2"/>
      <c r="C3" s="48"/>
      <c r="D3" s="24"/>
      <c r="E3" s="24"/>
      <c r="F3" s="46"/>
      <c r="G3" s="8"/>
      <c r="H3" s="9"/>
      <c r="I3" s="3"/>
      <c r="J3" s="41"/>
      <c r="K3" s="9"/>
      <c r="L3" s="9"/>
      <c r="M3" s="9"/>
      <c r="N3" s="9"/>
      <c r="O3" s="9"/>
      <c r="P3" s="9"/>
      <c r="Q3" s="9"/>
      <c r="R3" s="9"/>
      <c r="S3" s="9"/>
      <c r="T3" s="9"/>
      <c r="U3" s="9"/>
      <c r="V3" s="9"/>
      <c r="W3" s="9"/>
    </row>
    <row r="4" spans="1:23" ht="24" customHeight="1" x14ac:dyDescent="0.2">
      <c r="A4" s="4">
        <v>2</v>
      </c>
      <c r="B4" s="3" t="s">
        <v>5</v>
      </c>
      <c r="C4" s="23">
        <f>J34/60*J2</f>
        <v>666.66666666666663</v>
      </c>
      <c r="D4" s="28">
        <v>2</v>
      </c>
      <c r="E4" s="29" t="s">
        <v>5</v>
      </c>
      <c r="F4" s="30">
        <f>J34/60*J2</f>
        <v>666.66666666666663</v>
      </c>
      <c r="G4" s="7"/>
      <c r="I4" s="3" t="s">
        <v>53</v>
      </c>
      <c r="J4" s="41">
        <f>SUM(8000/VLOOKUP(J42,L41:M42,2,FALSE))</f>
        <v>8000</v>
      </c>
      <c r="K4" s="9"/>
    </row>
    <row r="5" spans="1:23" ht="2.25" customHeight="1" x14ac:dyDescent="0.2">
      <c r="A5" s="4"/>
      <c r="B5" s="3"/>
      <c r="C5" s="23"/>
      <c r="D5" s="28"/>
      <c r="E5" s="29"/>
      <c r="F5" s="30"/>
      <c r="G5" s="7"/>
      <c r="I5" s="3"/>
      <c r="J5" s="41"/>
      <c r="K5" s="9"/>
    </row>
    <row r="6" spans="1:23" ht="44.25" customHeight="1" x14ac:dyDescent="0.2">
      <c r="A6" s="4">
        <v>3</v>
      </c>
      <c r="B6" s="3" t="s">
        <v>6</v>
      </c>
      <c r="C6" s="23">
        <f>(J18/J12/(J22/100))/60*J2</f>
        <v>107095.04685408299</v>
      </c>
      <c r="D6" s="28">
        <v>3</v>
      </c>
      <c r="E6" s="29" t="s">
        <v>7</v>
      </c>
      <c r="F6" s="30">
        <f>((J18/J12/(J24/100))/60)*J2</f>
        <v>98765.432098765421</v>
      </c>
      <c r="G6" s="7" t="s">
        <v>8</v>
      </c>
      <c r="I6" s="3" t="s">
        <v>52</v>
      </c>
      <c r="J6" s="41">
        <f>SUM(550/VLOOKUP(J42,L41:M42,2,FALSE))</f>
        <v>550</v>
      </c>
    </row>
    <row r="7" spans="1:23" ht="2.1" customHeight="1" x14ac:dyDescent="0.2">
      <c r="A7" s="4"/>
      <c r="B7" s="3"/>
      <c r="C7" s="23"/>
      <c r="D7" s="28"/>
      <c r="E7" s="29"/>
      <c r="F7" s="30"/>
      <c r="G7" s="7"/>
      <c r="I7" s="3"/>
      <c r="J7" s="43"/>
    </row>
    <row r="8" spans="1:23" x14ac:dyDescent="0.2">
      <c r="A8" s="4">
        <v>4</v>
      </c>
      <c r="B8" s="3" t="s">
        <v>9</v>
      </c>
      <c r="C8" s="23"/>
      <c r="D8" s="28">
        <v>4</v>
      </c>
      <c r="E8" s="29" t="s">
        <v>9</v>
      </c>
      <c r="F8" s="30"/>
      <c r="G8" s="7" t="s">
        <v>10</v>
      </c>
      <c r="I8" s="3" t="s">
        <v>11</v>
      </c>
      <c r="J8" s="23">
        <v>6</v>
      </c>
    </row>
    <row r="9" spans="1:23" ht="5.0999999999999996" customHeight="1" x14ac:dyDescent="0.2">
      <c r="A9" s="4"/>
      <c r="B9" s="3"/>
      <c r="C9" s="23"/>
      <c r="D9" s="28"/>
      <c r="E9" s="29"/>
      <c r="F9" s="30"/>
      <c r="G9" s="7"/>
      <c r="I9" s="3"/>
      <c r="J9" s="23"/>
    </row>
    <row r="10" spans="1:23" x14ac:dyDescent="0.2">
      <c r="A10" s="4">
        <v>5</v>
      </c>
      <c r="B10" s="3" t="s">
        <v>12</v>
      </c>
      <c r="C10" s="23"/>
      <c r="D10" s="28">
        <v>5</v>
      </c>
      <c r="E10" s="29" t="s">
        <v>12</v>
      </c>
      <c r="F10" s="30"/>
      <c r="G10" s="7" t="s">
        <v>13</v>
      </c>
      <c r="I10" s="3" t="s">
        <v>14</v>
      </c>
      <c r="J10" s="23">
        <v>3</v>
      </c>
    </row>
    <row r="11" spans="1:23" ht="5.0999999999999996" customHeight="1" x14ac:dyDescent="0.2">
      <c r="A11" s="4"/>
      <c r="B11" s="3"/>
      <c r="C11" s="23"/>
      <c r="D11" s="28"/>
      <c r="E11" s="29"/>
      <c r="F11" s="30"/>
      <c r="G11" s="7"/>
      <c r="I11" s="3"/>
      <c r="J11" s="23"/>
    </row>
    <row r="12" spans="1:23" ht="22.5" x14ac:dyDescent="0.2">
      <c r="A12" s="4">
        <v>6</v>
      </c>
      <c r="B12" s="3" t="s">
        <v>15</v>
      </c>
      <c r="C12" s="23">
        <f>J34/60*J2</f>
        <v>666.66666666666663</v>
      </c>
      <c r="D12" s="28">
        <v>6</v>
      </c>
      <c r="E12" s="29" t="s">
        <v>15</v>
      </c>
      <c r="F12" s="30">
        <f>J34/60*J2</f>
        <v>666.66666666666663</v>
      </c>
      <c r="G12" s="7"/>
      <c r="I12" s="3" t="s">
        <v>16</v>
      </c>
      <c r="J12" s="23">
        <v>30</v>
      </c>
    </row>
    <row r="13" spans="1:23" ht="5.0999999999999996" customHeight="1" x14ac:dyDescent="0.2">
      <c r="A13" s="4"/>
      <c r="B13" s="3"/>
      <c r="C13" s="23"/>
      <c r="D13" s="28"/>
      <c r="E13" s="29"/>
      <c r="F13" s="30"/>
      <c r="G13" s="7"/>
      <c r="I13" s="3"/>
      <c r="J13" s="23"/>
    </row>
    <row r="14" spans="1:23" ht="22.5" customHeight="1" x14ac:dyDescent="0.2">
      <c r="A14" s="4">
        <v>7</v>
      </c>
      <c r="B14" s="3" t="s">
        <v>17</v>
      </c>
      <c r="C14" s="23"/>
      <c r="D14" s="28">
        <v>7</v>
      </c>
      <c r="E14" s="29" t="s">
        <v>17</v>
      </c>
      <c r="F14" s="30">
        <f>(J18/J20)*J8/60*J6</f>
        <v>110</v>
      </c>
      <c r="G14" s="7"/>
      <c r="I14" s="3" t="s">
        <v>43</v>
      </c>
      <c r="J14" s="23">
        <v>10</v>
      </c>
    </row>
    <row r="15" spans="1:23" ht="5.0999999999999996" customHeight="1" x14ac:dyDescent="0.2">
      <c r="D15" s="28"/>
      <c r="E15" s="29"/>
      <c r="F15" s="30"/>
      <c r="G15" s="7"/>
      <c r="I15" s="3"/>
      <c r="J15" s="43"/>
    </row>
    <row r="16" spans="1:23" x14ac:dyDescent="0.2">
      <c r="D16" s="28">
        <v>8</v>
      </c>
      <c r="E16" s="29" t="s">
        <v>18</v>
      </c>
      <c r="F16" s="30">
        <f>(J18/J20)*J10/60*J6</f>
        <v>55</v>
      </c>
      <c r="G16" s="7"/>
      <c r="I16" s="3" t="s">
        <v>19</v>
      </c>
      <c r="J16" s="31">
        <f>SUM(J41)</f>
        <v>0</v>
      </c>
    </row>
    <row r="17" spans="4:17" ht="5.0999999999999996" customHeight="1" x14ac:dyDescent="0.2">
      <c r="D17" s="28"/>
      <c r="E17" s="29"/>
      <c r="F17" s="30"/>
      <c r="G17" s="7"/>
      <c r="I17" s="3"/>
      <c r="J17" s="44"/>
    </row>
    <row r="18" spans="4:17" ht="13.5" customHeight="1" x14ac:dyDescent="0.2">
      <c r="D18" s="28">
        <v>9</v>
      </c>
      <c r="E18" s="29" t="s">
        <v>20</v>
      </c>
      <c r="F18" s="30">
        <f>(J18/J20)*J10/60*J6</f>
        <v>55</v>
      </c>
      <c r="G18" s="7"/>
      <c r="I18" s="3" t="s">
        <v>21</v>
      </c>
      <c r="J18" s="45">
        <v>20000</v>
      </c>
    </row>
    <row r="19" spans="4:17" ht="5.0999999999999996" customHeight="1" x14ac:dyDescent="0.2">
      <c r="D19" s="28"/>
      <c r="E19" s="29"/>
      <c r="F19" s="30"/>
      <c r="G19" s="7"/>
      <c r="I19" s="3"/>
      <c r="J19" s="45"/>
    </row>
    <row r="20" spans="4:17" x14ac:dyDescent="0.2">
      <c r="D20" s="28">
        <v>10</v>
      </c>
      <c r="E20" s="29" t="s">
        <v>22</v>
      </c>
      <c r="F20" s="30">
        <f>(J18/J20)*J8/60*J6</f>
        <v>110</v>
      </c>
      <c r="G20" s="7"/>
      <c r="I20" s="3" t="s">
        <v>23</v>
      </c>
      <c r="J20" s="45">
        <v>10000</v>
      </c>
    </row>
    <row r="21" spans="4:17" ht="5.0999999999999996" customHeight="1" x14ac:dyDescent="0.2">
      <c r="D21" s="28"/>
      <c r="E21" s="29"/>
      <c r="F21" s="30"/>
      <c r="G21" s="7"/>
      <c r="I21" s="3"/>
      <c r="J21" s="43"/>
    </row>
    <row r="22" spans="4:17" ht="22.5" x14ac:dyDescent="0.2">
      <c r="D22" s="28">
        <v>11</v>
      </c>
      <c r="E22" s="29" t="s">
        <v>5</v>
      </c>
      <c r="F22" s="30">
        <f>J34/60*J4</f>
        <v>666.66666666666663</v>
      </c>
      <c r="G22" s="7"/>
      <c r="I22" s="3" t="s">
        <v>24</v>
      </c>
      <c r="J22" s="45">
        <v>83</v>
      </c>
    </row>
    <row r="23" spans="4:17" ht="5.0999999999999996" customHeight="1" x14ac:dyDescent="0.2">
      <c r="D23" s="28"/>
      <c r="E23" s="29"/>
      <c r="F23" s="30"/>
      <c r="G23" s="7"/>
      <c r="I23" s="3"/>
      <c r="J23" s="45"/>
    </row>
    <row r="24" spans="4:17" ht="22.5" x14ac:dyDescent="0.2">
      <c r="D24" s="28">
        <v>12</v>
      </c>
      <c r="E24" s="29" t="s">
        <v>25</v>
      </c>
      <c r="F24" s="30">
        <f>J28*J4</f>
        <v>16000</v>
      </c>
      <c r="G24" s="7" t="s">
        <v>26</v>
      </c>
      <c r="I24" s="3" t="s">
        <v>27</v>
      </c>
      <c r="J24" s="45">
        <v>90</v>
      </c>
    </row>
    <row r="25" spans="4:17" ht="5.0999999999999996" customHeight="1" x14ac:dyDescent="0.2">
      <c r="D25" s="28"/>
      <c r="E25" s="29"/>
      <c r="F25" s="30"/>
      <c r="G25" s="7"/>
      <c r="I25" s="3"/>
      <c r="J25" s="45"/>
    </row>
    <row r="26" spans="4:17" ht="33.75" customHeight="1" x14ac:dyDescent="0.2">
      <c r="D26" s="28">
        <v>13</v>
      </c>
      <c r="E26" s="29" t="s">
        <v>28</v>
      </c>
      <c r="F26" s="30"/>
      <c r="G26" s="7" t="s">
        <v>13</v>
      </c>
      <c r="I26" s="3" t="s">
        <v>29</v>
      </c>
      <c r="J26" s="45">
        <v>85</v>
      </c>
    </row>
    <row r="27" spans="4:17" ht="5.0999999999999996" customHeight="1" x14ac:dyDescent="0.2">
      <c r="D27" s="28"/>
      <c r="E27" s="29"/>
      <c r="F27" s="30"/>
      <c r="G27" s="7"/>
      <c r="I27" s="3"/>
      <c r="J27" s="43"/>
    </row>
    <row r="28" spans="4:17" ht="22.5" x14ac:dyDescent="0.2">
      <c r="D28" s="28">
        <v>14</v>
      </c>
      <c r="E28" s="29" t="s">
        <v>54</v>
      </c>
      <c r="F28" s="30">
        <f>(J18/J14/(J26/100))/60*J4</f>
        <v>313725.49019607843</v>
      </c>
      <c r="G28" s="7" t="s">
        <v>30</v>
      </c>
      <c r="I28" s="3" t="s">
        <v>31</v>
      </c>
      <c r="J28" s="23">
        <v>2</v>
      </c>
    </row>
    <row r="29" spans="4:17" ht="5.0999999999999996" customHeight="1" x14ac:dyDescent="0.2">
      <c r="D29" s="28"/>
      <c r="E29" s="29"/>
      <c r="F29" s="30"/>
      <c r="G29" s="7"/>
      <c r="I29" s="3"/>
      <c r="J29" s="23"/>
    </row>
    <row r="30" spans="4:17" ht="13.5" customHeight="1" x14ac:dyDescent="0.2">
      <c r="D30" s="28">
        <v>15</v>
      </c>
      <c r="E30" s="29" t="s">
        <v>9</v>
      </c>
      <c r="F30" s="30"/>
      <c r="G30" s="7" t="s">
        <v>10</v>
      </c>
      <c r="I30" s="3" t="s">
        <v>32</v>
      </c>
      <c r="J30" s="23">
        <v>2</v>
      </c>
      <c r="K30" s="61"/>
      <c r="L30" s="62"/>
      <c r="M30" s="62"/>
      <c r="N30" s="62"/>
      <c r="O30" s="63"/>
      <c r="P30" s="63"/>
      <c r="Q30" s="63"/>
    </row>
    <row r="31" spans="4:17" ht="5.0999999999999996" customHeight="1" x14ac:dyDescent="0.2">
      <c r="D31" s="28"/>
      <c r="E31" s="29"/>
      <c r="F31" s="30"/>
      <c r="G31" s="7"/>
      <c r="I31" s="3"/>
      <c r="J31" s="23"/>
      <c r="K31" s="61"/>
      <c r="L31" s="62"/>
      <c r="M31" s="62"/>
      <c r="N31" s="62"/>
      <c r="O31" s="63"/>
      <c r="P31" s="63"/>
      <c r="Q31" s="63"/>
    </row>
    <row r="32" spans="4:17" ht="13.5" customHeight="1" x14ac:dyDescent="0.2">
      <c r="D32" s="28">
        <v>16</v>
      </c>
      <c r="E32" s="29" t="s">
        <v>12</v>
      </c>
      <c r="F32" s="30"/>
      <c r="G32" s="7" t="s">
        <v>13</v>
      </c>
      <c r="I32" s="3" t="s">
        <v>33</v>
      </c>
      <c r="J32" s="23">
        <v>2.5</v>
      </c>
      <c r="K32" s="61"/>
      <c r="L32" s="62"/>
      <c r="M32" s="62"/>
      <c r="N32" s="62"/>
      <c r="O32" s="63"/>
      <c r="P32" s="63"/>
      <c r="Q32" s="63"/>
    </row>
    <row r="33" spans="1:23" ht="5.0999999999999996" customHeight="1" x14ac:dyDescent="0.2">
      <c r="D33" s="28"/>
      <c r="E33" s="29"/>
      <c r="F33" s="30"/>
      <c r="G33" s="7"/>
      <c r="I33" s="3"/>
      <c r="J33" s="23"/>
      <c r="K33" s="61"/>
      <c r="L33" s="62"/>
      <c r="M33" s="62"/>
      <c r="N33" s="62"/>
      <c r="O33" s="63"/>
      <c r="P33" s="63"/>
      <c r="Q33" s="63"/>
    </row>
    <row r="34" spans="1:23" ht="27.75" customHeight="1" x14ac:dyDescent="0.2">
      <c r="D34" s="28">
        <v>17</v>
      </c>
      <c r="E34" s="29" t="s">
        <v>15</v>
      </c>
      <c r="F34" s="30">
        <f>J34/60*J4</f>
        <v>666.66666666666663</v>
      </c>
      <c r="G34" s="7"/>
      <c r="I34" s="3" t="s">
        <v>34</v>
      </c>
      <c r="J34" s="23">
        <v>5</v>
      </c>
      <c r="K34" s="61"/>
      <c r="L34" s="64"/>
      <c r="M34" s="64"/>
      <c r="N34" s="64"/>
      <c r="O34" s="65"/>
      <c r="P34" s="65"/>
      <c r="Q34" s="63"/>
    </row>
    <row r="35" spans="1:23" ht="5.0999999999999996" customHeight="1" x14ac:dyDescent="0.2">
      <c r="D35" s="28"/>
      <c r="E35" s="29"/>
      <c r="F35" s="47"/>
      <c r="G35" s="7"/>
      <c r="I35" s="3"/>
      <c r="J35" s="43"/>
      <c r="K35" s="61"/>
      <c r="L35" s="64"/>
      <c r="M35" s="64"/>
      <c r="N35" s="64"/>
      <c r="O35" s="65"/>
      <c r="P35" s="65"/>
      <c r="Q35" s="63"/>
    </row>
    <row r="36" spans="1:23" x14ac:dyDescent="0.2">
      <c r="D36" s="28">
        <v>18</v>
      </c>
      <c r="E36" s="29" t="s">
        <v>17</v>
      </c>
      <c r="F36" s="47"/>
      <c r="G36" s="7" t="s">
        <v>35</v>
      </c>
      <c r="I36" s="3" t="s">
        <v>36</v>
      </c>
      <c r="J36" s="45">
        <v>1</v>
      </c>
      <c r="K36" s="66"/>
      <c r="L36" s="67"/>
      <c r="M36" s="67"/>
      <c r="N36" s="67"/>
      <c r="O36" s="68"/>
      <c r="P36" s="65"/>
      <c r="Q36" s="63"/>
    </row>
    <row r="37" spans="1:23" ht="12" thickBot="1" x14ac:dyDescent="0.25">
      <c r="A37" s="57"/>
      <c r="B37" s="56" t="s">
        <v>37</v>
      </c>
      <c r="C37" s="77">
        <f>SUM(C1:C35)</f>
        <v>128428.38018741633</v>
      </c>
      <c r="D37" s="78"/>
      <c r="E37" s="79"/>
      <c r="F37" s="77">
        <f>SUM(F1:F35)</f>
        <v>447487.58896151057</v>
      </c>
      <c r="G37" s="7"/>
      <c r="J37" s="6"/>
      <c r="K37" s="66"/>
      <c r="L37" s="67"/>
      <c r="M37" s="67"/>
      <c r="N37" s="67"/>
      <c r="O37" s="68"/>
      <c r="P37" s="65"/>
      <c r="Q37" s="63"/>
    </row>
    <row r="38" spans="1:23" x14ac:dyDescent="0.2">
      <c r="A38" s="57"/>
      <c r="B38" s="56"/>
      <c r="C38" s="77"/>
      <c r="D38" s="78"/>
      <c r="E38" s="79"/>
      <c r="F38" s="77"/>
      <c r="G38" s="7"/>
      <c r="I38" s="32"/>
      <c r="J38" s="42" t="s">
        <v>62</v>
      </c>
      <c r="K38" s="66"/>
      <c r="L38" s="67" t="s">
        <v>47</v>
      </c>
      <c r="M38" s="67">
        <v>0.55000000000000004</v>
      </c>
      <c r="N38" s="67"/>
      <c r="O38" s="68"/>
      <c r="P38" s="65"/>
      <c r="Q38" s="63"/>
    </row>
    <row r="39" spans="1:23" x14ac:dyDescent="0.2">
      <c r="A39" s="57"/>
      <c r="B39" s="56" t="s">
        <v>38</v>
      </c>
      <c r="C39" s="77">
        <v>0</v>
      </c>
      <c r="D39" s="78"/>
      <c r="E39" s="56"/>
      <c r="F39" s="77">
        <v>500</v>
      </c>
      <c r="G39" s="7"/>
      <c r="I39" s="33" t="s">
        <v>63</v>
      </c>
      <c r="J39" s="49">
        <v>0</v>
      </c>
      <c r="K39" s="69"/>
      <c r="L39" s="67" t="s">
        <v>48</v>
      </c>
      <c r="M39" s="67">
        <v>0.68</v>
      </c>
      <c r="N39" s="67"/>
      <c r="O39" s="68"/>
      <c r="P39" s="65"/>
      <c r="Q39" s="63"/>
      <c r="R39" s="1"/>
      <c r="S39" s="1"/>
    </row>
    <row r="40" spans="1:23" x14ac:dyDescent="0.2">
      <c r="A40" s="57"/>
      <c r="B40" s="56" t="s">
        <v>39</v>
      </c>
      <c r="C40" s="77">
        <f>J18*J36*VLOOKUP(J40,L38:M40,2,FALSE)</f>
        <v>11000</v>
      </c>
      <c r="D40" s="78"/>
      <c r="E40" s="56"/>
      <c r="F40" s="77">
        <f>J18*J36*J39</f>
        <v>0</v>
      </c>
      <c r="G40" s="7"/>
      <c r="I40" s="33" t="s">
        <v>50</v>
      </c>
      <c r="J40" s="50" t="s">
        <v>47</v>
      </c>
      <c r="K40" s="66"/>
      <c r="L40" s="67" t="s">
        <v>49</v>
      </c>
      <c r="M40" s="67">
        <v>1.6</v>
      </c>
      <c r="N40" s="67"/>
      <c r="O40" s="68"/>
      <c r="P40" s="65"/>
      <c r="Q40" s="63"/>
    </row>
    <row r="41" spans="1:23" s="17" customFormat="1" x14ac:dyDescent="0.2">
      <c r="A41" s="60"/>
      <c r="B41" s="55" t="s">
        <v>40</v>
      </c>
      <c r="C41" s="80">
        <f>SUM(C37:C40)</f>
        <v>139428.38018741633</v>
      </c>
      <c r="D41" s="81"/>
      <c r="E41" s="82"/>
      <c r="F41" s="80">
        <f>SUM(F37:F40)</f>
        <v>447987.58896151057</v>
      </c>
      <c r="G41" s="11"/>
      <c r="H41" s="12"/>
      <c r="I41" s="33" t="s">
        <v>51</v>
      </c>
      <c r="J41" s="51">
        <v>0</v>
      </c>
      <c r="K41" s="70"/>
      <c r="L41" s="71" t="s">
        <v>56</v>
      </c>
      <c r="M41" s="71">
        <v>1</v>
      </c>
      <c r="N41" s="71" t="s">
        <v>56</v>
      </c>
      <c r="O41" s="72"/>
      <c r="P41" s="73"/>
      <c r="Q41" s="74"/>
      <c r="R41" s="16"/>
      <c r="S41" s="16"/>
      <c r="T41" s="16"/>
      <c r="U41" s="16"/>
      <c r="V41" s="16"/>
      <c r="W41" s="16"/>
    </row>
    <row r="42" spans="1:23" s="17" customFormat="1" x14ac:dyDescent="0.2">
      <c r="A42" s="60"/>
      <c r="B42" s="55"/>
      <c r="C42" s="80"/>
      <c r="D42" s="81"/>
      <c r="E42" s="82"/>
      <c r="F42" s="80"/>
      <c r="G42" s="11"/>
      <c r="H42" s="12"/>
      <c r="I42" s="33" t="s">
        <v>55</v>
      </c>
      <c r="J42" s="51" t="s">
        <v>56</v>
      </c>
      <c r="K42" s="70"/>
      <c r="L42" s="71" t="s">
        <v>57</v>
      </c>
      <c r="M42" s="71">
        <f>J43</f>
        <v>11.782400000000001</v>
      </c>
      <c r="N42" s="71" t="s">
        <v>61</v>
      </c>
      <c r="O42" s="72"/>
      <c r="P42" s="73"/>
      <c r="Q42" s="74"/>
      <c r="R42" s="16"/>
      <c r="S42" s="16"/>
      <c r="T42" s="16"/>
      <c r="U42" s="16"/>
      <c r="V42" s="16"/>
      <c r="W42" s="16"/>
    </row>
    <row r="43" spans="1:23" ht="12" thickBot="1" x14ac:dyDescent="0.25">
      <c r="A43" s="57"/>
      <c r="B43" s="56"/>
      <c r="C43" s="77"/>
      <c r="D43" s="78"/>
      <c r="E43" s="56"/>
      <c r="F43" s="77"/>
      <c r="G43" s="7"/>
      <c r="I43" s="34" t="e" vm="1">
        <v>#VALUE!</v>
      </c>
      <c r="J43" s="52" cm="1">
        <f t="array" ref="J43">_FV(I43,"Price")</f>
        <v>11.782400000000001</v>
      </c>
      <c r="K43" s="66"/>
      <c r="L43" s="67"/>
      <c r="M43" s="67"/>
      <c r="N43" s="67"/>
      <c r="O43" s="68"/>
      <c r="P43" s="65"/>
      <c r="Q43" s="63"/>
    </row>
    <row r="44" spans="1:23" s="17" customFormat="1" ht="23.25" thickBot="1" x14ac:dyDescent="0.25">
      <c r="A44" s="60"/>
      <c r="B44" s="55" t="s">
        <v>41</v>
      </c>
      <c r="C44" s="80">
        <f>F41-C41</f>
        <v>308559.20877409424</v>
      </c>
      <c r="D44" s="81"/>
      <c r="E44" s="83"/>
      <c r="F44" s="83"/>
      <c r="G44" s="11"/>
      <c r="H44" s="12"/>
      <c r="I44" s="53" t="s">
        <v>60</v>
      </c>
      <c r="J44" s="54">
        <f>C44*(J16/J18)</f>
        <v>0</v>
      </c>
      <c r="K44" s="75" t="s">
        <v>59</v>
      </c>
      <c r="L44" s="76"/>
      <c r="M44" s="76"/>
      <c r="N44" s="76"/>
      <c r="O44" s="73"/>
      <c r="P44" s="73"/>
      <c r="Q44" s="74"/>
      <c r="R44" s="16"/>
      <c r="S44" s="16"/>
      <c r="T44" s="16"/>
      <c r="U44" s="16"/>
      <c r="V44" s="16"/>
      <c r="W44" s="16"/>
    </row>
    <row r="45" spans="1:23" ht="3.75" customHeight="1" x14ac:dyDescent="0.2">
      <c r="A45" s="57"/>
      <c r="B45" s="56"/>
      <c r="C45" s="77"/>
      <c r="D45" s="78"/>
      <c r="E45" s="56"/>
      <c r="F45" s="77"/>
      <c r="I45" s="12"/>
      <c r="J45" s="12"/>
    </row>
    <row r="46" spans="1:23" x14ac:dyDescent="0.2">
      <c r="A46" s="57"/>
      <c r="B46" s="56"/>
      <c r="C46" s="77"/>
      <c r="D46" s="78"/>
      <c r="E46" s="55" t="s">
        <v>42</v>
      </c>
      <c r="F46" s="80">
        <f>C44/J18</f>
        <v>15.427960438704712</v>
      </c>
      <c r="I46" s="18"/>
    </row>
    <row r="47" spans="1:23" x14ac:dyDescent="0.2">
      <c r="A47" s="57"/>
      <c r="B47" s="55"/>
      <c r="C47" s="77"/>
      <c r="D47" s="78"/>
      <c r="E47" s="55"/>
      <c r="F47" s="77"/>
    </row>
    <row r="48" spans="1:23" x14ac:dyDescent="0.2">
      <c r="A48" s="57"/>
      <c r="B48" s="84"/>
      <c r="C48" s="85"/>
      <c r="D48" s="86"/>
      <c r="E48" s="87"/>
      <c r="F48" s="85"/>
    </row>
    <row r="49" spans="1:9" x14ac:dyDescent="0.2">
      <c r="A49" s="57"/>
      <c r="B49" s="55"/>
      <c r="C49" s="77"/>
      <c r="D49" s="78"/>
      <c r="E49" s="55"/>
      <c r="F49" s="77"/>
      <c r="I49" s="19"/>
    </row>
    <row r="50" spans="1:9" x14ac:dyDescent="0.2">
      <c r="A50" s="57"/>
      <c r="B50" s="58"/>
      <c r="C50" s="59"/>
      <c r="D50" s="57"/>
      <c r="E50" s="58"/>
      <c r="F50" s="59"/>
    </row>
    <row r="51" spans="1:9" ht="3" customHeight="1" x14ac:dyDescent="0.2">
      <c r="A51" s="57"/>
      <c r="B51" s="58"/>
      <c r="C51" s="59"/>
      <c r="D51" s="57"/>
      <c r="E51" s="58"/>
      <c r="F51" s="59"/>
    </row>
    <row r="52" spans="1:9" x14ac:dyDescent="0.2">
      <c r="A52" s="57"/>
      <c r="B52" s="58"/>
      <c r="C52" s="59"/>
      <c r="D52" s="57"/>
      <c r="E52" s="58"/>
      <c r="F52" s="59"/>
    </row>
    <row r="53" spans="1:9" ht="3" customHeight="1" x14ac:dyDescent="0.2"/>
    <row r="55" spans="1:9" ht="3" customHeight="1" x14ac:dyDescent="0.2"/>
    <row r="57" spans="1:9" ht="3" customHeight="1" x14ac:dyDescent="0.2"/>
    <row r="59" spans="1:9" ht="2.25" customHeight="1" x14ac:dyDescent="0.2"/>
    <row r="61" spans="1:9" ht="2.25" customHeight="1" x14ac:dyDescent="0.2"/>
    <row r="63" spans="1:9" ht="2.25" customHeight="1" x14ac:dyDescent="0.2"/>
    <row r="65" ht="3" customHeight="1" x14ac:dyDescent="0.2"/>
    <row r="67" ht="3.75" customHeight="1" x14ac:dyDescent="0.2"/>
    <row r="69" ht="3.75" customHeight="1" x14ac:dyDescent="0.2"/>
    <row r="70" ht="24.75" customHeight="1" x14ac:dyDescent="0.2"/>
    <row r="71" ht="3.75" customHeight="1" x14ac:dyDescent="0.2"/>
    <row r="73" ht="3" customHeight="1" x14ac:dyDescent="0.2"/>
    <row r="75" ht="3" customHeight="1" x14ac:dyDescent="0.2"/>
    <row r="76" ht="25.5" customHeight="1" x14ac:dyDescent="0.2"/>
    <row r="77" ht="3" customHeight="1" x14ac:dyDescent="0.2"/>
    <row r="78" ht="26.25" customHeight="1" x14ac:dyDescent="0.2"/>
    <row r="79" ht="3" customHeight="1" x14ac:dyDescent="0.2"/>
    <row r="81" ht="3" customHeight="1" x14ac:dyDescent="0.2"/>
    <row r="83" ht="3" customHeight="1" x14ac:dyDescent="0.2"/>
    <row r="84" ht="14.25" customHeight="1" x14ac:dyDescent="0.2"/>
    <row r="85" ht="4.5" customHeight="1" x14ac:dyDescent="0.2"/>
    <row r="86" ht="14.25" customHeight="1" x14ac:dyDescent="0.2"/>
  </sheetData>
  <sheetProtection algorithmName="SHA-512" hashValue="9gmhIkc8Aqb5RNyEiRhXYOAPI/nqHuGFsAuV0DLjA/xHuvcx+tZYsDC599W3H/fsC5sSpXSBXqjWE+Nq1uieJA==" saltValue="bKjDJ4XDw0iZD7/vs1h4Eg==" spinCount="100000" sheet="1" formatCells="0" formatColumns="0" formatRows="0" insertColumns="0" insertRows="0" insertHyperlinks="0" deleteColumns="0" deleteRows="0" sort="0" autoFilter="0" pivotTables="0"/>
  <phoneticPr fontId="1" type="noConversion"/>
  <dataValidations disablePrompts="1" count="2">
    <dataValidation type="list" allowBlank="1" showInputMessage="1" showErrorMessage="1" sqref="J42" xr:uid="{B39E9033-E526-4CDC-8657-67BF8F35BB7A}">
      <formula1>$L$41:$L$42</formula1>
    </dataValidation>
    <dataValidation type="list" allowBlank="1" showInputMessage="1" showErrorMessage="1" sqref="J40" xr:uid="{58BF648F-20C4-49E5-B673-C6471A8B306D}">
      <formula1>$L$38:$L$40</formula1>
    </dataValidation>
  </dataValidations>
  <pageMargins left="0.25" right="0.25" top="0.75" bottom="0.75" header="0.3" footer="0.3"/>
  <pageSetup paperSize="9" scale="75" orientation="landscape"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KeywordTaxHTField xmlns="62326b7e-65bc-4128-9860-888cb7349565">
      <Terms xmlns="http://schemas.microsoft.com/office/infopath/2007/PartnerControls"/>
    </TaxKeywordTaxHTField>
    <k7f22cd0be684b45b76791758d2626b5 xmlns="62326b7e-65bc-4128-9860-888cb7349565">
      <Terms xmlns="http://schemas.microsoft.com/office/infopath/2007/PartnerControls"/>
    </k7f22cd0be684b45b76791758d2626b5>
    <ecf59f135e6f4c9c871d6b54fb57fa18 xmlns="62326b7e-65bc-4128-9860-888cb7349565">
      <Terms xmlns="http://schemas.microsoft.com/office/infopath/2007/PartnerControls"/>
    </ecf59f135e6f4c9c871d6b54fb57fa18>
    <TaxCatchAll xmlns="62326b7e-65bc-4128-9860-888cb7349565" xsi:nil="true"/>
    <FastitSolutions_x0020_Document_x0020_owner xmlns="62326b7e-65bc-4128-9860-888cb7349565">
      <UserInfo>
        <DisplayName/>
        <AccountId xsi:nil="true"/>
        <AccountType/>
      </UserInfo>
    </FastitSolutions_x0020_Document_x0020_owner>
    <n1add7020bc7491c8c4acc3d4f659b59 xmlns="62326b7e-65bc-4128-9860-888cb7349565">
      <Terms xmlns="http://schemas.microsoft.com/office/infopath/2007/PartnerControls"/>
    </n1add7020bc7491c8c4acc3d4f659b59>
  </documentManagement>
</p:properties>
</file>

<file path=customXml/item4.xml><?xml version="1.0" encoding="utf-8"?>
<?mso-contentType ?>
<SharedContentType xmlns="Microsoft.SharePoint.Taxonomy.ContentTypeSync" SourceId="f6e836aa-7c27-4841-9825-a5910981f438" ContentTypeId="0x010100FAAD0E963409EF47AED2BAAC40987BB7" PreviousValue="false"/>
</file>

<file path=customXml/item5.xml><?xml version="1.0" encoding="utf-8"?>
<ct:contentTypeSchema xmlns:ct="http://schemas.microsoft.com/office/2006/metadata/contentType" xmlns:ma="http://schemas.microsoft.com/office/2006/metadata/properties/metaAttributes" ct:_="" ma:_="" ma:contentTypeName="Fastit" ma:contentTypeID="0x010100FAAD0E963409EF47AED2BAAC40987BB700DF351E549AF2CD448C16971C6124E1F0" ma:contentTypeVersion="10" ma:contentTypeDescription="" ma:contentTypeScope="" ma:versionID="1b53408850c212b6e3f5d2e23b191371">
  <xsd:schema xmlns:xsd="http://www.w3.org/2001/XMLSchema" xmlns:xs="http://www.w3.org/2001/XMLSchema" xmlns:p="http://schemas.microsoft.com/office/2006/metadata/properties" xmlns:ns2="62326b7e-65bc-4128-9860-888cb7349565" targetNamespace="http://schemas.microsoft.com/office/2006/metadata/properties" ma:root="true" ma:fieldsID="ddfb642cae24dd4fe15718a87545b7a3" ns2:_="">
    <xsd:import namespace="62326b7e-65bc-4128-9860-888cb7349565"/>
    <xsd:element name="properties">
      <xsd:complexType>
        <xsd:sequence>
          <xsd:element name="documentManagement">
            <xsd:complexType>
              <xsd:all>
                <xsd:element ref="ns2:ecf59f135e6f4c9c871d6b54fb57fa18" minOccurs="0"/>
                <xsd:element ref="ns2:TaxCatchAll" minOccurs="0"/>
                <xsd:element ref="ns2:TaxCatchAllLabel" minOccurs="0"/>
                <xsd:element ref="ns2:k7f22cd0be684b45b76791758d2626b5" minOccurs="0"/>
                <xsd:element ref="ns2:n1add7020bc7491c8c4acc3d4f659b59" minOccurs="0"/>
                <xsd:element ref="ns2:FastitSolutions_x0020_Document_x0020_owner" minOccurs="0"/>
                <xsd:element ref="ns2:TaxKeywordTaxHTFiel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326b7e-65bc-4128-9860-888cb7349565" elementFormDefault="qualified">
    <xsd:import namespace="http://schemas.microsoft.com/office/2006/documentManagement/types"/>
    <xsd:import namespace="http://schemas.microsoft.com/office/infopath/2007/PartnerControls"/>
    <xsd:element name="ecf59f135e6f4c9c871d6b54fb57fa18" ma:index="8" nillable="true" ma:taxonomy="true" ma:internalName="ecf59f135e6f4c9c871d6b54fb57fa18" ma:taxonomyFieldName="FastitSolutions_x0020_Process" ma:displayName="Fastit Process" ma:default="" ma:fieldId="{ecf59f13-5e6f-4c9c-871d-6b54fb57fa18}" ma:sspId="f6e836aa-7c27-4841-9825-a5910981f438" ma:termSetId="3c940468-82b9-47d8-9164-9330486d5e43" ma:anchorId="f8ba4398-8407-4d3c-a030-115bcf29b5b0" ma:open="false" ma:isKeyword="false">
      <xsd:complexType>
        <xsd:sequence>
          <xsd:element ref="pc:Terms" minOccurs="0" maxOccurs="1"/>
        </xsd:sequence>
      </xsd:complexType>
    </xsd:element>
    <xsd:element name="TaxCatchAll" ma:index="9" nillable="true" ma:displayName="Taxonomy Catch All Column" ma:hidden="true" ma:list="{648ba938-fc89-47fd-9012-c0404ab329c2}" ma:internalName="TaxCatchAll" ma:showField="CatchAllData" ma:web="960ec59c-4654-4160-b32c-e4d3f7c8cda3">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648ba938-fc89-47fd-9012-c0404ab329c2}" ma:internalName="TaxCatchAllLabel" ma:readOnly="true" ma:showField="CatchAllDataLabel" ma:web="960ec59c-4654-4160-b32c-e4d3f7c8cda3">
      <xsd:complexType>
        <xsd:complexContent>
          <xsd:extension base="dms:MultiChoiceLookup">
            <xsd:sequence>
              <xsd:element name="Value" type="dms:Lookup" maxOccurs="unbounded" minOccurs="0" nillable="true"/>
            </xsd:sequence>
          </xsd:extension>
        </xsd:complexContent>
      </xsd:complexType>
    </xsd:element>
    <xsd:element name="k7f22cd0be684b45b76791758d2626b5" ma:index="12" nillable="true" ma:taxonomy="true" ma:internalName="k7f22cd0be684b45b76791758d2626b5" ma:taxonomyFieldName="FastitSolutions_x0020_Departments" ma:displayName="Fastit Departments" ma:default="" ma:fieldId="{47f22cd0-be68-4b45-b767-91758d2626b5}" ma:sspId="f6e836aa-7c27-4841-9825-a5910981f438" ma:termSetId="3c940468-82b9-47d8-9164-9330486d5e43" ma:anchorId="e35a8a01-e470-448b-9d55-f3a68f8cc6f7" ma:open="false" ma:isKeyword="false">
      <xsd:complexType>
        <xsd:sequence>
          <xsd:element ref="pc:Terms" minOccurs="0" maxOccurs="1"/>
        </xsd:sequence>
      </xsd:complexType>
    </xsd:element>
    <xsd:element name="n1add7020bc7491c8c4acc3d4f659b59" ma:index="14" nillable="true" ma:taxonomy="true" ma:internalName="n1add7020bc7491c8c4acc3d4f659b59" ma:taxonomyFieldName="FastitSolutions_x0020_Document_x0020_type" ma:displayName="Fastit Document type" ma:default="" ma:fieldId="{71add702-0bc7-491c-8c4a-cc3d4f659b59}" ma:sspId="f6e836aa-7c27-4841-9825-a5910981f438" ma:termSetId="3c940468-82b9-47d8-9164-9330486d5e43" ma:anchorId="f97bf4d6-8f5b-4c14-a924-d2341270d189" ma:open="false" ma:isKeyword="false">
      <xsd:complexType>
        <xsd:sequence>
          <xsd:element ref="pc:Terms" minOccurs="0" maxOccurs="1"/>
        </xsd:sequence>
      </xsd:complexType>
    </xsd:element>
    <xsd:element name="FastitSolutions_x0020_Document_x0020_owner" ma:index="16" nillable="true" ma:displayName="Fastit Document owner" ma:list="UserInfo" ma:SearchPeopleOnly="false" ma:SharePointGroup="0" ma:internalName="FastitSolutions_x0020_Document_x0020_own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axKeywordTaxHTField" ma:index="17" nillable="true" ma:taxonomy="true" ma:internalName="TaxKeywordTaxHTField" ma:taxonomyFieldName="TaxKeyword" ma:displayName="Enterprise Keywords" ma:fieldId="{23f27201-bee3-471e-b2e7-b64fd8b7ca38}" ma:taxonomyMulti="true" ma:sspId="f6e836aa-7c27-4841-9825-a5910981f438" ma:termSetId="00000000-0000-0000-0000-000000000000" ma:anchorId="00000000-0000-0000-0000-000000000000" ma:open="true" ma:isKeyword="tru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80BE02-6BAA-4F0B-B9F8-D6D1B4E5AF7D}">
  <ds:schemaRefs>
    <ds:schemaRef ds:uri="http://schemas.microsoft.com/office/2006/metadata/longProperties"/>
  </ds:schemaRefs>
</ds:datastoreItem>
</file>

<file path=customXml/itemProps2.xml><?xml version="1.0" encoding="utf-8"?>
<ds:datastoreItem xmlns:ds="http://schemas.openxmlformats.org/officeDocument/2006/customXml" ds:itemID="{77D5926A-478F-411C-A13F-B0B3047B6D6F}">
  <ds:schemaRefs>
    <ds:schemaRef ds:uri="http://schemas.microsoft.com/sharepoint/v3/contenttype/forms"/>
  </ds:schemaRefs>
</ds:datastoreItem>
</file>

<file path=customXml/itemProps3.xml><?xml version="1.0" encoding="utf-8"?>
<ds:datastoreItem xmlns:ds="http://schemas.openxmlformats.org/officeDocument/2006/customXml" ds:itemID="{C4609CF5-5338-4D89-862E-C8B2290D95AA}">
  <ds:schemaRefs>
    <ds:schemaRef ds:uri="http://schemas.microsoft.com/office/2006/metadata/properties"/>
    <ds:schemaRef ds:uri="http://schemas.microsoft.com/office/infopath/2007/PartnerControls"/>
    <ds:schemaRef ds:uri="62326b7e-65bc-4128-9860-888cb7349565"/>
  </ds:schemaRefs>
</ds:datastoreItem>
</file>

<file path=customXml/itemProps4.xml><?xml version="1.0" encoding="utf-8"?>
<ds:datastoreItem xmlns:ds="http://schemas.openxmlformats.org/officeDocument/2006/customXml" ds:itemID="{C1C35063-B369-4BAD-8331-251CEA0B1140}">
  <ds:schemaRefs>
    <ds:schemaRef ds:uri="Microsoft.SharePoint.Taxonomy.ContentTypeSync"/>
  </ds:schemaRefs>
</ds:datastoreItem>
</file>

<file path=customXml/itemProps5.xml><?xml version="1.0" encoding="utf-8"?>
<ds:datastoreItem xmlns:ds="http://schemas.openxmlformats.org/officeDocument/2006/customXml" ds:itemID="{49F973F9-0216-4741-8BB6-2EF07BBC10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326b7e-65bc-4128-9860-888cb734956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SEK-original</vt:lpstr>
    </vt:vector>
  </TitlesOfParts>
  <Manager/>
  <Company>Essve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fredrik.weden@essve.se</dc:creator>
  <cp:keywords/>
  <dc:description/>
  <cp:lastModifiedBy>Fredrik Wedén</cp:lastModifiedBy>
  <cp:revision/>
  <dcterms:created xsi:type="dcterms:W3CDTF">2008-08-21T07:25:10Z</dcterms:created>
  <dcterms:modified xsi:type="dcterms:W3CDTF">2023-10-27T09:58:39Z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Keyword">
    <vt:lpwstr/>
  </property>
  <property fmtid="{D5CDD505-2E9C-101B-9397-08002B2CF9AE}" pid="3" name="FastitSolutions Departments">
    <vt:lpwstr/>
  </property>
  <property fmtid="{D5CDD505-2E9C-101B-9397-08002B2CF9AE}" pid="4" name="FastitSolutions Process">
    <vt:lpwstr/>
  </property>
  <property fmtid="{D5CDD505-2E9C-101B-9397-08002B2CF9AE}" pid="5" name="FastitSolutions Document type">
    <vt:lpwstr/>
  </property>
  <property fmtid="{D5CDD505-2E9C-101B-9397-08002B2CF9AE}" pid="6" name="ContentTypeId">
    <vt:lpwstr>0x010100FAAD0E963409EF47AED2BAAC40987BB700DF351E549AF2CD448C16971C6124E1F0</vt:lpwstr>
  </property>
  <property fmtid="{D5CDD505-2E9C-101B-9397-08002B2CF9AE}" pid="7" name="MediaServiceImageTags">
    <vt:lpwstr/>
  </property>
  <property fmtid="{D5CDD505-2E9C-101B-9397-08002B2CF9AE}" pid="8" name="lcf76f155ced4ddcb4097134ff3c332f">
    <vt:lpwstr/>
  </property>
</Properties>
</file>